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<sst xmlns="http://schemas.openxmlformats.org/spreadsheetml/2006/main" count="166" uniqueCount="119">
  <si>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</si>
  <si>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</si>
  <si>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</si>
  <si>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</si>
  <si>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</si>
  <si>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</si>
  <si>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</si>
  <si>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</si>
  <si>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</si>
  <si>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</si>
  <si>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</si>
  <si>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</si>
  <si>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</si>
  <si>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</si>
  <si>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</si>
  <si>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</si>
  <si>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</si>
  <si>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</si>
  <si>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</si>
  <si>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</si>
  <si>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</si>
  <si>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</si>
  <si>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</si>
  <si>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</si>
  <si>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</si>
  <si>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</si>
  <si>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</si>
  <si>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</si>
  <si>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</si>
  <si>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</si>
  <si>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</si>
  <si>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</si>
  <si>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</si>
  <si>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</si>
  <si>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</si>
  <si>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</si>
  <si>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</si>
  <si>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</si>
  <si>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</si>
  <si>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</si>
  <si>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</si>
  <si>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</si>
  <si>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</si>
  <si>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</si>
  <si>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</si>
  <si>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</si>
  <si>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</si>
  <si>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</si>
  <si>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</si>
  <si>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</si>
  <si>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</si>
  <si>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</si>
  <si>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</si>
  <si>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</si>
  <si>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</si>
  <si>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</si>
  <si>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</si>
  <si>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</si>
  <si>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</si>
  <si>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</si>
  <si>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</si>
  <si>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</si>
  <si>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</si>
  <si>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</si>
  <si>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</si>
  <si>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</si>
  <si>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</si>
  <si>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</si>
  <si>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</si>
  <si>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</si>
  <si>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</si>
  <si>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</si>
  <si>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</si>
  <si>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</si>
  <si>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</si>
  <si>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</si>
  <si>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</si>
  <si>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</si>
  <si>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</si>
  <si>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</si>
  <si>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</si>
  <si>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</si>
  <si>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</si>
  <si>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</si>
  <si>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</si>
  <si>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</si>
  <si>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</si>
  <si>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</si>
  <si>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</si>
  <si>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</si>
  <si>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</si>
  <si>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</si>
  <si>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</si>
  <si>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</si>
  <si>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</si>
  <si>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</si>
  <si>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</si>
  <si>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</si>
  <si>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</si>
  <si>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</si>
  <si>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</si>
  <si>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</si>
  <si>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</si>
  <si>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</si>
  <si>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</si>
  <si>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</si>
  <si>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</si>
  <si>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</si>
  <si>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</si>
  <si>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</si>
  <si>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</si>
  <si>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</si>
  <si>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</si>
  <si>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</si>
  <si>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</si>
  <si>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</si>
  <si>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</si>
  <si>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</si>
  <si>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25.03.2015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</si>
</sst>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50459362"/>
        <c:axId val="51991931"/>
      </c:bar3DChart>
      <c:catAx>
        <c:axId val="5045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91931"/>
        <c:crosses val="autoZero"/>
        <c:auto val="1"/>
        <c:lblOffset val="100"/>
        <c:tickLblSkip val="1"/>
        <c:noMultiLvlLbl val="0"/>
      </c:catAx>
      <c:valAx>
        <c:axId val="51991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806464"/>
        <c:axId val="62484033"/>
      </c:bar3DChart>
      <c:catAx>
        <c:axId val="48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4033"/>
        <c:crosses val="autoZero"/>
        <c:auto val="1"/>
        <c:lblOffset val="100"/>
        <c:tickLblSkip val="1"/>
        <c:noMultiLvlLbl val="0"/>
      </c:catAx>
      <c:valAx>
        <c:axId val="62484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986062"/>
        <c:axId val="23709943"/>
      </c:bar3DChart>
      <c:catAx>
        <c:axId val="6986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09943"/>
        <c:crosses val="autoZero"/>
        <c:auto val="1"/>
        <c:lblOffset val="100"/>
        <c:tickLblSkip val="1"/>
        <c:noMultiLvlLbl val="0"/>
      </c:catAx>
      <c:valAx>
        <c:axId val="2370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6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39793804"/>
        <c:axId val="47557405"/>
      </c:bar3DChart>
      <c:catAx>
        <c:axId val="3979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57405"/>
        <c:crosses val="autoZero"/>
        <c:auto val="1"/>
        <c:lblOffset val="100"/>
        <c:tickLblSkip val="1"/>
        <c:noMultiLvlLbl val="0"/>
      </c:catAx>
      <c:valAx>
        <c:axId val="47557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3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14266490"/>
        <c:axId val="51246643"/>
      </c:bar3DChart>
      <c:catAx>
        <c:axId val="1426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46643"/>
        <c:crosses val="autoZero"/>
        <c:auto val="1"/>
        <c:lblOffset val="100"/>
        <c:tickLblSkip val="2"/>
        <c:noMultiLvlLbl val="0"/>
      </c:catAx>
      <c:valAx>
        <c:axId val="5124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62226584"/>
        <c:axId val="3639225"/>
      </c:bar3DChart>
      <c:catAx>
        <c:axId val="6222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9225"/>
        <c:crosses val="autoZero"/>
        <c:auto val="1"/>
        <c:lblOffset val="100"/>
        <c:tickLblSkip val="1"/>
        <c:noMultiLvlLbl val="0"/>
      </c:catAx>
      <c:valAx>
        <c:axId val="3639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7309926"/>
        <c:axId val="11049263"/>
      </c:bar3DChart>
      <c:catAx>
        <c:axId val="47309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49263"/>
        <c:crosses val="autoZero"/>
        <c:auto val="1"/>
        <c:lblOffset val="100"/>
        <c:tickLblSkip val="1"/>
        <c:noMultiLvlLbl val="0"/>
      </c:catAx>
      <c:valAx>
        <c:axId val="11049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9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9422692"/>
        <c:axId val="55386133"/>
      </c:bar3DChart>
      <c:catAx>
        <c:axId val="942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86133"/>
        <c:crosses val="autoZero"/>
        <c:auto val="1"/>
        <c:lblOffset val="100"/>
        <c:tickLblSkip val="1"/>
        <c:noMultiLvlLbl val="0"/>
      </c:catAx>
      <c:valAx>
        <c:axId val="5538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2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48931090"/>
        <c:axId val="32124395"/>
      </c:bar3DChart>
      <c:catAx>
        <c:axId val="489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4395"/>
        <c:crosses val="autoZero"/>
        <c:auto val="1"/>
        <c:lblOffset val="100"/>
        <c:tickLblSkip val="1"/>
        <c:noMultiLvlLbl val="0"/>
      </c:catAx>
      <c:valAx>
        <c:axId val="3212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2" sqref="B6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112</v>
      </c>
      <c r="C3" s="151" t="s">
        <v>104</v>
      </c>
      <c r="D3" s="151" t="s">
        <v>29</v>
      </c>
      <c r="E3" s="151" t="s">
        <v>28</v>
      </c>
      <c r="F3" s="151" t="s">
        <v>113</v>
      </c>
      <c r="G3" s="151" t="s">
        <v>105</v>
      </c>
      <c r="H3" s="151" t="s">
        <v>114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87150.2+752.3</f>
        <v>87902.5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</f>
        <v>65179.10000000001</v>
      </c>
      <c r="E6" s="3">
        <f>D6/D144*100</f>
        <v>37.08687085021602</v>
      </c>
      <c r="F6" s="3">
        <f>D6/B6*100</f>
        <v>74.14931315946647</v>
      </c>
      <c r="G6" s="3">
        <f aca="true" t="shared" si="0" ref="G6:G43">D6/C6*100</f>
        <v>19.311833831789773</v>
      </c>
      <c r="H6" s="3">
        <f>B6-D6</f>
        <v>22723.399999999987</v>
      </c>
      <c r="I6" s="3">
        <f aca="true" t="shared" si="1" ref="I6:I43">C6-D6</f>
        <v>272329.49999999994</v>
      </c>
    </row>
    <row r="7" spans="1:9" s="44" customFormat="1" ht="18.75">
      <c r="A7" s="119" t="s">
        <v>107</v>
      </c>
      <c r="B7" s="120">
        <v>39940</v>
      </c>
      <c r="C7" s="121">
        <v>179936.4</v>
      </c>
      <c r="D7" s="122">
        <f>17278.1+34.8+43.3+5046.6+1441.7+293+463.5+4876.3+308.3+631.3</f>
        <v>30416.899999999994</v>
      </c>
      <c r="E7" s="123">
        <f>D7/D6*100</f>
        <v>46.66664621021154</v>
      </c>
      <c r="F7" s="108">
        <f>D7/B7*100</f>
        <v>76.15648472709063</v>
      </c>
      <c r="G7" s="108">
        <f>D7/C7*100</f>
        <v>16.904250612994367</v>
      </c>
      <c r="H7" s="108">
        <f>B7-D7</f>
        <v>9523.100000000006</v>
      </c>
      <c r="I7" s="108">
        <f t="shared" si="1"/>
        <v>149519.5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</f>
        <v>46797.4</v>
      </c>
      <c r="E8" s="1">
        <f>D8/D6*100</f>
        <v>71.79816843129161</v>
      </c>
      <c r="F8" s="1">
        <f>D8/B8*100</f>
        <v>76.94890506148033</v>
      </c>
      <c r="G8" s="1">
        <f t="shared" si="0"/>
        <v>18.572998519237018</v>
      </c>
      <c r="H8" s="1">
        <f>B8-D8</f>
        <v>14018.799999999996</v>
      </c>
      <c r="I8" s="1">
        <f t="shared" si="1"/>
        <v>205167.30000000002</v>
      </c>
    </row>
    <row r="9" spans="1:9" ht="18">
      <c r="A9" s="29" t="s">
        <v>2</v>
      </c>
      <c r="B9" s="49">
        <v>2.3</v>
      </c>
      <c r="C9" s="50">
        <v>45.2</v>
      </c>
      <c r="D9" s="51">
        <f>0.3</f>
        <v>0.3</v>
      </c>
      <c r="E9" s="12">
        <f>D9/D6*100</f>
        <v>0.0004602702400002454</v>
      </c>
      <c r="F9" s="149">
        <f>D9/B9*100</f>
        <v>13.043478260869565</v>
      </c>
      <c r="G9" s="1">
        <f t="shared" si="0"/>
        <v>0.663716814159292</v>
      </c>
      <c r="H9" s="1">
        <f aca="true" t="shared" si="2" ref="H9:H43">B9-D9</f>
        <v>1.9999999999999998</v>
      </c>
      <c r="I9" s="1">
        <f t="shared" si="1"/>
        <v>44.900000000000006</v>
      </c>
    </row>
    <row r="10" spans="1:9" ht="18">
      <c r="A10" s="29" t="s">
        <v>1</v>
      </c>
      <c r="B10" s="49">
        <v>5309.6</v>
      </c>
      <c r="C10" s="50">
        <f>21498.1+611.5</f>
        <v>22109.6</v>
      </c>
      <c r="D10" s="55">
        <f>391.1+295.4+72.7+84.3+268.2+68.6+39+308.5+154.7+328.1+203.3+53.9+39.8+25.1+104.1+11.5+21.9+15+581+50.5+202+8.2+203.8</f>
        <v>3530.7000000000003</v>
      </c>
      <c r="E10" s="1">
        <f>D10/D6*100</f>
        <v>5.416920454562888</v>
      </c>
      <c r="F10" s="1">
        <f aca="true" t="shared" si="3" ref="F10:F41">D10/B10*100</f>
        <v>66.496534578876</v>
      </c>
      <c r="G10" s="1">
        <f t="shared" si="0"/>
        <v>15.96908130404892</v>
      </c>
      <c r="H10" s="1">
        <f t="shared" si="2"/>
        <v>1778.9</v>
      </c>
      <c r="I10" s="1">
        <f t="shared" si="1"/>
        <v>18578.899999999998</v>
      </c>
    </row>
    <row r="11" spans="1:9" ht="18">
      <c r="A11" s="29" t="s">
        <v>0</v>
      </c>
      <c r="B11" s="49">
        <f>20361-56.7</f>
        <v>20304.3</v>
      </c>
      <c r="C11" s="50">
        <v>59404.7</v>
      </c>
      <c r="D11" s="56">
        <f>710.3+17.9+0.2+17+333.3+17.1+16+76.8+12.9+141.2+71+247.3+17.2+2.5+2414.8+355.4+677.9+3904.9+275.6+783.8+1761.8+627.5+1607.1+421.9</f>
        <v>14511.399999999998</v>
      </c>
      <c r="E11" s="1">
        <f>D11/D6*100</f>
        <v>22.2638852024652</v>
      </c>
      <c r="F11" s="1">
        <f t="shared" si="3"/>
        <v>71.46959018533019</v>
      </c>
      <c r="G11" s="1">
        <f t="shared" si="0"/>
        <v>24.428033472099006</v>
      </c>
      <c r="H11" s="1">
        <f t="shared" si="2"/>
        <v>5792.9000000000015</v>
      </c>
      <c r="I11" s="1">
        <f t="shared" si="1"/>
        <v>44893.3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0.042498285493355985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1441.8000000000022</v>
      </c>
      <c r="C13" s="50">
        <f>C6-C8-C9-C10-C11-C12</f>
        <v>3698.1999999999725</v>
      </c>
      <c r="D13" s="50">
        <f>D6-D8-D9-D10-D11-D12</f>
        <v>311.60000000001384</v>
      </c>
      <c r="E13" s="1">
        <f>D13/D6*100</f>
        <v>0.4780673559469427</v>
      </c>
      <c r="F13" s="1">
        <f t="shared" si="3"/>
        <v>21.611874046331902</v>
      </c>
      <c r="G13" s="1">
        <f t="shared" si="0"/>
        <v>8.425720620843009</v>
      </c>
      <c r="H13" s="1">
        <f t="shared" si="2"/>
        <v>1130.1999999999884</v>
      </c>
      <c r="I13" s="1">
        <f t="shared" si="1"/>
        <v>3386.5999999999585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48458.9+490.7</f>
        <v>48949.6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</f>
        <v>39556.99999999999</v>
      </c>
      <c r="E18" s="3">
        <f>D18/D144*100</f>
        <v>22.50791051459739</v>
      </c>
      <c r="F18" s="3">
        <f>D18/B18*100</f>
        <v>80.81169202608396</v>
      </c>
      <c r="G18" s="3">
        <f t="shared" si="0"/>
        <v>17.490026259136418</v>
      </c>
      <c r="H18" s="3">
        <f>B18-D18</f>
        <v>9392.600000000006</v>
      </c>
      <c r="I18" s="3">
        <f t="shared" si="1"/>
        <v>186611.90000000002</v>
      </c>
    </row>
    <row r="19" spans="1:9" s="44" customFormat="1" ht="18.75">
      <c r="A19" s="119" t="s">
        <v>108</v>
      </c>
      <c r="B19" s="120">
        <v>46624.9</v>
      </c>
      <c r="C19" s="121">
        <v>186519.2</v>
      </c>
      <c r="D19" s="122">
        <f>20724.4+1058.1+4.5+4107.3+4273.5+909.7+5187.7+0.2+1026</f>
        <v>37291.399999999994</v>
      </c>
      <c r="E19" s="123">
        <f>D19/D18*100</f>
        <v>94.27256869833404</v>
      </c>
      <c r="F19" s="108">
        <f t="shared" si="3"/>
        <v>79.98172650236246</v>
      </c>
      <c r="G19" s="108">
        <f t="shared" si="0"/>
        <v>19.993330445337527</v>
      </c>
      <c r="H19" s="108">
        <f t="shared" si="2"/>
        <v>9333.500000000007</v>
      </c>
      <c r="I19" s="108">
        <f t="shared" si="1"/>
        <v>149227.80000000002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5164.3+574.5+4352.6-225.6+2461.2+632.3+5026.9+4104.6-0.1+3875.3+3989.4+855.4</f>
        <v>30810.8</v>
      </c>
      <c r="E20" s="1">
        <f>D20/D18*100</f>
        <v>77.88962762595749</v>
      </c>
      <c r="F20" s="1">
        <f t="shared" si="3"/>
        <v>84.65784665265356</v>
      </c>
      <c r="G20" s="1">
        <f t="shared" si="0"/>
        <v>18.21013393350548</v>
      </c>
      <c r="H20" s="1">
        <f t="shared" si="2"/>
        <v>5583.700000000001</v>
      </c>
      <c r="I20" s="1">
        <f t="shared" si="1"/>
        <v>138385.1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11+1.8+42.7+3+47.6+40.1+0.7+2.5+101.4-0.1+82.5+53+0.2+1536.8</f>
        <v>1923.1999999999998</v>
      </c>
      <c r="E21" s="1">
        <f>D21/D18*100</f>
        <v>4.861844932628865</v>
      </c>
      <c r="F21" s="1">
        <f t="shared" si="3"/>
        <v>76.61540913074654</v>
      </c>
      <c r="G21" s="1">
        <f t="shared" si="0"/>
        <v>15.396562352394902</v>
      </c>
      <c r="H21" s="1">
        <f t="shared" si="2"/>
        <v>587</v>
      </c>
      <c r="I21" s="1">
        <f t="shared" si="1"/>
        <v>10567.900000000001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173.9+19+7.6+19.5+89.8+0.1+92.4+48.6</f>
        <v>450.9000000000001</v>
      </c>
      <c r="E22" s="1">
        <f>D22/D18*100</f>
        <v>1.139874105720859</v>
      </c>
      <c r="F22" s="1">
        <f t="shared" si="3"/>
        <v>60.1681345076061</v>
      </c>
      <c r="G22" s="1">
        <f t="shared" si="0"/>
        <v>13.85977315341346</v>
      </c>
      <c r="H22" s="1">
        <f t="shared" si="2"/>
        <v>298.4999999999999</v>
      </c>
      <c r="I22" s="1">
        <f t="shared" si="1"/>
        <v>2802.4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96.9+173.9+611.9+463.4+109.9+698.9+114.7+0.2+702.4+1027.2</f>
        <v>3999.3999999999996</v>
      </c>
      <c r="E23" s="1">
        <f>D23/D18*100</f>
        <v>10.110473493945447</v>
      </c>
      <c r="F23" s="1">
        <f t="shared" si="3"/>
        <v>71.2575277055197</v>
      </c>
      <c r="G23" s="1">
        <f t="shared" si="0"/>
        <v>16.207519796403012</v>
      </c>
      <c r="H23" s="1">
        <f t="shared" si="2"/>
        <v>1613.2000000000007</v>
      </c>
      <c r="I23" s="1">
        <f t="shared" si="1"/>
        <v>20676.800000000003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0.427484389614986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3321.9999999999977</v>
      </c>
      <c r="C25" s="50">
        <f>C18-C20-C21-C22-C23-C24</f>
        <v>15024.300000000027</v>
      </c>
      <c r="D25" s="50">
        <f>D18-D20-D21-D22-D23-D24</f>
        <v>2203.5999999999935</v>
      </c>
      <c r="E25" s="1">
        <f>D25/D18*100</f>
        <v>5.570695452132351</v>
      </c>
      <c r="F25" s="1">
        <f t="shared" si="3"/>
        <v>66.33353401565307</v>
      </c>
      <c r="G25" s="1">
        <f t="shared" si="0"/>
        <v>14.666906278495434</v>
      </c>
      <c r="H25" s="1">
        <f t="shared" si="2"/>
        <v>1118.4000000000042</v>
      </c>
      <c r="I25" s="1">
        <f t="shared" si="1"/>
        <v>12820.700000000033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10874.5+164.1</f>
        <v>11038.6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</f>
        <v>9921.9</v>
      </c>
      <c r="E33" s="3">
        <f>D33/D144*100</f>
        <v>5.645555460090095</v>
      </c>
      <c r="F33" s="3">
        <f>D33/B33*100</f>
        <v>89.8836809015636</v>
      </c>
      <c r="G33" s="3">
        <f t="shared" si="0"/>
        <v>23.625934021973627</v>
      </c>
      <c r="H33" s="3">
        <f t="shared" si="2"/>
        <v>1116.7000000000007</v>
      </c>
      <c r="I33" s="3">
        <f t="shared" si="1"/>
        <v>32073.899999999994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1216.2+1064.6-0.1+1185.2+1240.8+0.1+1202.8+1206.8</f>
        <v>7116.4000000000015</v>
      </c>
      <c r="E34" s="1">
        <f>D34/D33*100</f>
        <v>71.72416573438556</v>
      </c>
      <c r="F34" s="1">
        <f t="shared" si="3"/>
        <v>99.07005234435908</v>
      </c>
      <c r="G34" s="1">
        <f t="shared" si="0"/>
        <v>24.02046823103719</v>
      </c>
      <c r="H34" s="1">
        <f t="shared" si="2"/>
        <v>66.79999999999836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6.5+2.8+10.2+0.8+23.6+67.7+80.5+1.3+36.1+6.9+3.3+7.6-0.1+154.9+32.2+23.8+2.3+86.1+23.3+3.4+0.7+1.8+4.8+6+11.6</f>
        <v>598.0999999999999</v>
      </c>
      <c r="E36" s="1">
        <f>D36/D33*100</f>
        <v>6.028079299327748</v>
      </c>
      <c r="F36" s="1">
        <f t="shared" si="3"/>
        <v>60.28018544648255</v>
      </c>
      <c r="G36" s="1">
        <f t="shared" si="0"/>
        <v>24.679182999793685</v>
      </c>
      <c r="H36" s="1">
        <f t="shared" si="2"/>
        <v>394.10000000000014</v>
      </c>
      <c r="I36" s="1">
        <f t="shared" si="1"/>
        <v>1825.4</v>
      </c>
    </row>
    <row r="37" spans="1:9" s="44" customFormat="1" ht="18.75">
      <c r="A37" s="23" t="s">
        <v>7</v>
      </c>
      <c r="B37" s="58">
        <f>118.3+22</f>
        <v>140.3</v>
      </c>
      <c r="C37" s="59">
        <f>493.5+22</f>
        <v>515.5</v>
      </c>
      <c r="D37" s="60">
        <f>19+12.3+0.1+11.9</f>
        <v>43.300000000000004</v>
      </c>
      <c r="E37" s="19">
        <f>D37/D33*100</f>
        <v>0.4364083492073092</v>
      </c>
      <c r="F37" s="19">
        <f t="shared" si="3"/>
        <v>30.862437633642198</v>
      </c>
      <c r="G37" s="19">
        <f t="shared" si="0"/>
        <v>8.399612027158101</v>
      </c>
      <c r="H37" s="19">
        <f t="shared" si="2"/>
        <v>97</v>
      </c>
      <c r="I37" s="19">
        <f t="shared" si="1"/>
        <v>472.2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3.4+3.4+3.4</f>
        <v>10.2</v>
      </c>
      <c r="E38" s="1">
        <f>D38/D33*100</f>
        <v>0.10280289057539382</v>
      </c>
      <c r="F38" s="1">
        <f t="shared" si="3"/>
        <v>33.77483443708609</v>
      </c>
      <c r="G38" s="1">
        <f t="shared" si="0"/>
        <v>21.610169491525422</v>
      </c>
      <c r="H38" s="1">
        <f t="shared" si="2"/>
        <v>20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2692.7000000000007</v>
      </c>
      <c r="C39" s="49">
        <f>C33-C34-C36-C37-C35-C38</f>
        <v>9383.199999999993</v>
      </c>
      <c r="D39" s="49">
        <f>D33-D34-D36-D37-D35-D38</f>
        <v>2153.8999999999983</v>
      </c>
      <c r="E39" s="1">
        <f>D39/D33*100</f>
        <v>21.70854372650398</v>
      </c>
      <c r="F39" s="1">
        <f t="shared" si="3"/>
        <v>79.99034426412143</v>
      </c>
      <c r="G39" s="1">
        <f t="shared" si="0"/>
        <v>22.954855486401225</v>
      </c>
      <c r="H39" s="1">
        <f>B39-D39</f>
        <v>538.8000000000025</v>
      </c>
      <c r="I39" s="1">
        <f t="shared" si="1"/>
        <v>7229.299999999996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192.2+32.5</f>
        <v>224.7</v>
      </c>
      <c r="C43" s="53">
        <f>768.4+32.5</f>
        <v>800.9</v>
      </c>
      <c r="D43" s="54">
        <f>17.7+12.2+11.2+51.1</f>
        <v>92.19999999999999</v>
      </c>
      <c r="E43" s="3">
        <f>D43/D144*100</f>
        <v>0.05246174759071415</v>
      </c>
      <c r="F43" s="3">
        <f>D43/B43*100</f>
        <v>41.03248776145972</v>
      </c>
      <c r="G43" s="3">
        <f t="shared" si="0"/>
        <v>11.512048944936945</v>
      </c>
      <c r="H43" s="3">
        <f t="shared" si="2"/>
        <v>132.5</v>
      </c>
      <c r="I43" s="3">
        <f t="shared" si="1"/>
        <v>708.7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1674.7+87.1</f>
        <v>1761.8</v>
      </c>
      <c r="C45" s="53">
        <f>6659.3+87.1</f>
        <v>6746.400000000001</v>
      </c>
      <c r="D45" s="54">
        <f>193+223+8.7+101.1+200.9+9+241+299.2+7.6+43.6</f>
        <v>1327.0999999999997</v>
      </c>
      <c r="E45" s="3">
        <f>D45/D144*100</f>
        <v>0.7551191456359733</v>
      </c>
      <c r="F45" s="3">
        <f>D45/B45*100</f>
        <v>75.32637075718014</v>
      </c>
      <c r="G45" s="3">
        <f aca="true" t="shared" si="4" ref="G45:G75">D45/C45*100</f>
        <v>19.671232064508473</v>
      </c>
      <c r="H45" s="3">
        <f>B45-D45</f>
        <v>434.7000000000003</v>
      </c>
      <c r="I45" s="3">
        <f aca="true" t="shared" si="5" ref="I45:I76">C45-D45</f>
        <v>5419.300000000001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193+222.7+1.6+196.4+240.9+0.1+199.7</f>
        <v>1054.4</v>
      </c>
      <c r="E46" s="1">
        <f>D46/D45*100</f>
        <v>79.45143546077917</v>
      </c>
      <c r="F46" s="1">
        <f aca="true" t="shared" si="6" ref="F46:F73">D46/B46*100</f>
        <v>77.91324909480531</v>
      </c>
      <c r="G46" s="1">
        <f t="shared" si="4"/>
        <v>18.31859483312775</v>
      </c>
      <c r="H46" s="1">
        <f aca="true" t="shared" si="7" ref="H46:H73">B46-D46</f>
        <v>298.89999999999986</v>
      </c>
      <c r="I46" s="1">
        <f t="shared" si="5"/>
        <v>4701.5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3.8+1+5.7</f>
        <v>10.5</v>
      </c>
      <c r="E48" s="1">
        <f>D48/D45*100</f>
        <v>0.7911988546454677</v>
      </c>
      <c r="F48" s="1">
        <f t="shared" si="6"/>
        <v>78.35820895522387</v>
      </c>
      <c r="G48" s="1">
        <f t="shared" si="4"/>
        <v>17.441860465116278</v>
      </c>
      <c r="H48" s="1">
        <f t="shared" si="7"/>
        <v>2.9000000000000004</v>
      </c>
      <c r="I48" s="1">
        <f t="shared" si="5"/>
        <v>49.7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4.7+90.3+4.8+67.1+3.1</f>
        <v>169.99999999999997</v>
      </c>
      <c r="E49" s="1">
        <f>D49/D45*100</f>
        <v>12.809886218069474</v>
      </c>
      <c r="F49" s="1">
        <f t="shared" si="6"/>
        <v>67.00827749310209</v>
      </c>
      <c r="G49" s="1">
        <f t="shared" si="4"/>
        <v>31.580902842281255</v>
      </c>
      <c r="H49" s="1">
        <f t="shared" si="7"/>
        <v>83.70000000000002</v>
      </c>
      <c r="I49" s="1">
        <f t="shared" si="5"/>
        <v>368.29999999999995</v>
      </c>
    </row>
    <row r="50" spans="1:9" ht="18.75" thickBot="1">
      <c r="A50" s="29" t="s">
        <v>35</v>
      </c>
      <c r="B50" s="50">
        <f>B45-B46-B49-B48-B47</f>
        <v>141.1</v>
      </c>
      <c r="C50" s="50">
        <f>C45-C46-C49-C48-C47</f>
        <v>390.800000000001</v>
      </c>
      <c r="D50" s="50">
        <f>D45-D46-D49-D48-D47</f>
        <v>92.19999999999962</v>
      </c>
      <c r="E50" s="1">
        <f>D50/D45*100</f>
        <v>6.947479466505888</v>
      </c>
      <c r="F50" s="1">
        <f t="shared" si="6"/>
        <v>65.34372785258655</v>
      </c>
      <c r="G50" s="1">
        <f t="shared" si="4"/>
        <v>23.592630501535155</v>
      </c>
      <c r="H50" s="1">
        <f t="shared" si="7"/>
        <v>48.900000000000375</v>
      </c>
      <c r="I50" s="1">
        <f t="shared" si="5"/>
        <v>298.6000000000014</v>
      </c>
    </row>
    <row r="51" spans="1:9" ht="18.75" thickBot="1">
      <c r="A51" s="28" t="s">
        <v>4</v>
      </c>
      <c r="B51" s="52">
        <f>3553.8+326.7</f>
        <v>3880.5</v>
      </c>
      <c r="C51" s="53">
        <f>13881+326.7</f>
        <v>14207.7</v>
      </c>
      <c r="D51" s="54">
        <f>260.4+84.2+35.2+27.7+429.5+47.7+9.2+7.6+47.3+0.3+0.2+338.5+6.8+0.3+85+62.8+1.5+472.7+38.5+0.1+49.4+117.6+311.3+37+71.4+15</f>
        <v>2557.2000000000003</v>
      </c>
      <c r="E51" s="3">
        <f>D51/D144*100</f>
        <v>1.455045346409699</v>
      </c>
      <c r="F51" s="3">
        <f>D51/B51*100</f>
        <v>65.89872439118672</v>
      </c>
      <c r="G51" s="3">
        <f t="shared" si="4"/>
        <v>17.99869085073587</v>
      </c>
      <c r="H51" s="3">
        <f>B51-D51</f>
        <v>1323.2999999999997</v>
      </c>
      <c r="I51" s="3">
        <f t="shared" si="5"/>
        <v>11650.5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</f>
        <v>1600.9</v>
      </c>
      <c r="E52" s="1">
        <f>D52/D51*100</f>
        <v>62.603628969185046</v>
      </c>
      <c r="F52" s="1">
        <f t="shared" si="6"/>
        <v>78.39478967729299</v>
      </c>
      <c r="G52" s="1">
        <f t="shared" si="4"/>
        <v>18.339805936465385</v>
      </c>
      <c r="H52" s="1">
        <f t="shared" si="7"/>
        <v>441.1999999999998</v>
      </c>
      <c r="I52" s="1">
        <f t="shared" si="5"/>
        <v>7128.200000000001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1.7+1.5+4.6</f>
        <v>7.8</v>
      </c>
      <c r="E54" s="1">
        <f>D54/D51*100</f>
        <v>0.30502111684655087</v>
      </c>
      <c r="F54" s="1">
        <f t="shared" si="6"/>
        <v>14.828897338403044</v>
      </c>
      <c r="G54" s="1">
        <f t="shared" si="4"/>
        <v>2.9579067121729237</v>
      </c>
      <c r="H54" s="1">
        <f t="shared" si="7"/>
        <v>44.8</v>
      </c>
      <c r="I54" s="1">
        <f t="shared" si="5"/>
        <v>255.89999999999998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1.1+7.6+5.9+0.3+0.2+6.8+0.3+67.1+16.4-0.1+19.5+19.3</f>
        <v>144.4</v>
      </c>
      <c r="E55" s="1">
        <f>D55/D51*100</f>
        <v>5.64680118880025</v>
      </c>
      <c r="F55" s="1">
        <f t="shared" si="6"/>
        <v>62.97426951591801</v>
      </c>
      <c r="G55" s="1">
        <f t="shared" si="4"/>
        <v>20.340893083532894</v>
      </c>
      <c r="H55" s="1">
        <f t="shared" si="7"/>
        <v>84.9</v>
      </c>
      <c r="I55" s="1">
        <f t="shared" si="5"/>
        <v>565.5</v>
      </c>
    </row>
    <row r="56" spans="1:9" ht="18.75" thickBot="1">
      <c r="A56" s="29" t="s">
        <v>35</v>
      </c>
      <c r="B56" s="50">
        <f>B51-B52-B55-B54-B53</f>
        <v>1556.5000000000002</v>
      </c>
      <c r="C56" s="50">
        <f>C51-C52-C55-C54-C53</f>
        <v>4494.100000000001</v>
      </c>
      <c r="D56" s="50">
        <f>D51-D52-D55-D54-D53</f>
        <v>804.1000000000003</v>
      </c>
      <c r="E56" s="1">
        <f>D56/D51*100</f>
        <v>31.444548725168158</v>
      </c>
      <c r="F56" s="1">
        <f t="shared" si="6"/>
        <v>51.660777385159015</v>
      </c>
      <c r="G56" s="1">
        <f t="shared" si="4"/>
        <v>17.892347744820988</v>
      </c>
      <c r="H56" s="1">
        <f t="shared" si="7"/>
        <v>752.4</v>
      </c>
      <c r="I56" s="1">
        <f>C56-D56</f>
        <v>3690.000000000001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544.9+47.7</f>
        <v>592.6</v>
      </c>
      <c r="C58" s="53">
        <f>3033.3+2447.7</f>
        <v>5481</v>
      </c>
      <c r="D58" s="54">
        <f>36.1+65.6+6.5+0.4+1.3+60.3+3+39.2+0.1+14.1+69.1+5.2-0.1+1.8+81+43+6.1</f>
        <v>432.69999999999993</v>
      </c>
      <c r="E58" s="3">
        <f>D58/D144*100</f>
        <v>0.24620605404015197</v>
      </c>
      <c r="F58" s="3">
        <f>D58/B58*100</f>
        <v>73.01721228484642</v>
      </c>
      <c r="G58" s="3">
        <f t="shared" si="4"/>
        <v>7.894544791096514</v>
      </c>
      <c r="H58" s="3">
        <f>B58-D58</f>
        <v>159.9000000000001</v>
      </c>
      <c r="I58" s="3">
        <f t="shared" si="5"/>
        <v>5048.3</v>
      </c>
    </row>
    <row r="59" spans="1:9" ht="18">
      <c r="A59" s="29" t="s">
        <v>3</v>
      </c>
      <c r="B59" s="49">
        <f>325.1+1</f>
        <v>326.1</v>
      </c>
      <c r="C59" s="50">
        <v>1426.1</v>
      </c>
      <c r="D59" s="51">
        <f>36.1+65.6+39.2+69.1+1.8+43</f>
        <v>254.79999999999998</v>
      </c>
      <c r="E59" s="1">
        <f>D59/D58*100</f>
        <v>58.88606424774672</v>
      </c>
      <c r="F59" s="1">
        <f t="shared" si="6"/>
        <v>78.13554124501685</v>
      </c>
      <c r="G59" s="1">
        <f t="shared" si="4"/>
        <v>17.866909753874204</v>
      </c>
      <c r="H59" s="1">
        <f t="shared" si="7"/>
        <v>71.30000000000004</v>
      </c>
      <c r="I59" s="1">
        <f t="shared" si="5"/>
        <v>1171.3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154.3-1</f>
        <v>153.3</v>
      </c>
      <c r="C61" s="50">
        <v>420.8</v>
      </c>
      <c r="D61" s="51">
        <f>1.3+56.1+4.9+63.5+3.5</f>
        <v>129.3</v>
      </c>
      <c r="E61" s="1">
        <f>D61/D58*100</f>
        <v>29.8821354287035</v>
      </c>
      <c r="F61" s="1">
        <f t="shared" si="6"/>
        <v>84.34442270058709</v>
      </c>
      <c r="G61" s="1">
        <f t="shared" si="4"/>
        <v>30.727186311787076</v>
      </c>
      <c r="H61" s="1">
        <f t="shared" si="7"/>
        <v>24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113.19999999999999</v>
      </c>
      <c r="C63" s="50">
        <f>C58-C59-C61-C62-C60</f>
        <v>505.1999999999998</v>
      </c>
      <c r="D63" s="50">
        <f>D58-D59-D61-D62-D60</f>
        <v>48.59999999999994</v>
      </c>
      <c r="E63" s="1">
        <f>D63/D58*100</f>
        <v>11.231800323549791</v>
      </c>
      <c r="F63" s="1">
        <f t="shared" si="6"/>
        <v>42.93286219081267</v>
      </c>
      <c r="G63" s="1">
        <f t="shared" si="4"/>
        <v>9.619952494061748</v>
      </c>
      <c r="H63" s="1">
        <f t="shared" si="7"/>
        <v>64.60000000000005</v>
      </c>
      <c r="I63" s="1">
        <f t="shared" si="5"/>
        <v>456.5999999999999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224</v>
      </c>
      <c r="C68" s="53">
        <f>C69+C70</f>
        <v>476.7</v>
      </c>
      <c r="D68" s="54">
        <f>SUM(D69:D70)</f>
        <v>86.1</v>
      </c>
      <c r="E68" s="42">
        <f>D68/D144*100</f>
        <v>0.04899085105813979</v>
      </c>
      <c r="F68" s="112">
        <f>D68/B68*100</f>
        <v>38.4375</v>
      </c>
      <c r="G68" s="3">
        <f t="shared" si="4"/>
        <v>18.06167400881057</v>
      </c>
      <c r="H68" s="3">
        <f>B68-D68</f>
        <v>137.9</v>
      </c>
      <c r="I68" s="3">
        <f t="shared" si="5"/>
        <v>390.6</v>
      </c>
    </row>
    <row r="69" spans="1:9" ht="18">
      <c r="A69" s="29" t="s">
        <v>8</v>
      </c>
      <c r="B69" s="49">
        <f>137.9+85.9</f>
        <v>223.8</v>
      </c>
      <c r="C69" s="50">
        <f>390.6+85.9</f>
        <v>476.5</v>
      </c>
      <c r="D69" s="51">
        <f>0.2+12.6+73.3</f>
        <v>86.1</v>
      </c>
      <c r="E69" s="1">
        <f>D69/D68*100</f>
        <v>100</v>
      </c>
      <c r="F69" s="1">
        <f t="shared" si="6"/>
        <v>38.47184986595174</v>
      </c>
      <c r="G69" s="1">
        <f t="shared" si="4"/>
        <v>18.06925498426023</v>
      </c>
      <c r="H69" s="1">
        <f t="shared" si="7"/>
        <v>137.70000000000002</v>
      </c>
      <c r="I69" s="1">
        <f t="shared" si="5"/>
        <v>390.4</v>
      </c>
    </row>
    <row r="70" spans="1:9" ht="18.75" thickBot="1">
      <c r="A70" s="29" t="s">
        <v>9</v>
      </c>
      <c r="B70" s="49">
        <f>0.2</f>
        <v>0.2</v>
      </c>
      <c r="C70" s="50">
        <f>0.2</f>
        <v>0.2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0.2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2500-519.5</f>
        <v>1980.5</v>
      </c>
      <c r="C76" s="69">
        <f>10000-6127.8</f>
        <v>3872.2</v>
      </c>
      <c r="D76" s="70"/>
      <c r="E76" s="48"/>
      <c r="F76" s="48"/>
      <c r="G76" s="48"/>
      <c r="H76" s="48">
        <f>B76-D76</f>
        <v>1980.5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12234.7+536.8</f>
        <v>12771.5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</f>
        <v>8430.599999999997</v>
      </c>
      <c r="E89" s="3">
        <f>D89/D144*100</f>
        <v>4.797006607790396</v>
      </c>
      <c r="F89" s="3">
        <f aca="true" t="shared" si="10" ref="F89:F95">D89/B89*100</f>
        <v>66.01104020671022</v>
      </c>
      <c r="G89" s="3">
        <f t="shared" si="8"/>
        <v>17.3950542138222</v>
      </c>
      <c r="H89" s="3">
        <f aca="true" t="shared" si="11" ref="H89:H95">B89-D89</f>
        <v>4340.900000000003</v>
      </c>
      <c r="I89" s="3">
        <f t="shared" si="9"/>
        <v>40034.9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1167.3+36.1+0.8+0.4+161.9+1233.6+154.1+3-0.1+4.3+0.5+8.4+3.9+81.5+433.3+525.7+205+5.2+9.3+444.2+1273.5+170.1+45.1+1046.6+229.9+0.1+3.7+172.5</f>
        <v>7419.900000000001</v>
      </c>
      <c r="E90" s="1">
        <f>D90/D89*100</f>
        <v>88.01152942851047</v>
      </c>
      <c r="F90" s="1">
        <f t="shared" si="10"/>
        <v>76.43392805636823</v>
      </c>
      <c r="G90" s="1">
        <f t="shared" si="8"/>
        <v>18.719158383369493</v>
      </c>
      <c r="H90" s="1">
        <f t="shared" si="11"/>
        <v>2287.699999999998</v>
      </c>
      <c r="I90" s="1">
        <f t="shared" si="9"/>
        <v>32218.1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15.4+0.6+1.6+3.7+2.5+4.3+0.4+4.2</f>
        <v>32.7</v>
      </c>
      <c r="E91" s="1">
        <f>D91/D89*100</f>
        <v>0.38787274927051474</v>
      </c>
      <c r="F91" s="1">
        <f t="shared" si="10"/>
        <v>3.4240837696335085</v>
      </c>
      <c r="G91" s="1">
        <f t="shared" si="8"/>
        <v>1.3588198628713901</v>
      </c>
      <c r="H91" s="1">
        <f t="shared" si="11"/>
        <v>922.3</v>
      </c>
      <c r="I91" s="1">
        <f t="shared" si="9"/>
        <v>2373.8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2108.9000000000015</v>
      </c>
      <c r="C93" s="127">
        <f>C89-C90-C91-C92</f>
        <v>6421</v>
      </c>
      <c r="D93" s="127">
        <f>D89-D90-D91-D92</f>
        <v>977.9999999999961</v>
      </c>
      <c r="E93" s="128">
        <f>D93/D89*100</f>
        <v>11.600597822219019</v>
      </c>
      <c r="F93" s="128">
        <f t="shared" si="10"/>
        <v>46.3748873820473</v>
      </c>
      <c r="G93" s="128">
        <f>D93/C93*100</f>
        <v>15.231272387478526</v>
      </c>
      <c r="H93" s="128">
        <f t="shared" si="11"/>
        <v>1130.9000000000053</v>
      </c>
      <c r="I93" s="128">
        <f>C93-D93</f>
        <v>5443.000000000004</v>
      </c>
    </row>
    <row r="94" spans="1:9" ht="18.75">
      <c r="A94" s="135" t="s">
        <v>12</v>
      </c>
      <c r="B94" s="140">
        <f>14095.3+1900</f>
        <v>15995.3</v>
      </c>
      <c r="C94" s="142">
        <f>48638.3+1900</f>
        <v>50538.3</v>
      </c>
      <c r="D94" s="141">
        <f>3479.6+8.1+4.1+53.2+1101.8+1997.1+228.6+3048.1+0.1+314.6+1021.4+1907+2.5+299.7+94.1+2183.5</f>
        <v>15743.500000000002</v>
      </c>
      <c r="E94" s="134">
        <f>D94/D144*100</f>
        <v>8.958042550915492</v>
      </c>
      <c r="F94" s="138">
        <f t="shared" si="10"/>
        <v>98.4257875751002</v>
      </c>
      <c r="G94" s="125">
        <f>D94/C94*100</f>
        <v>31.151621641408596</v>
      </c>
      <c r="H94" s="139">
        <f t="shared" si="11"/>
        <v>251.79999999999745</v>
      </c>
      <c r="I94" s="134">
        <f>C94-D94</f>
        <v>34794.8</v>
      </c>
    </row>
    <row r="95" spans="1:9" ht="18.75" thickBot="1">
      <c r="A95" s="136" t="s">
        <v>110</v>
      </c>
      <c r="B95" s="143">
        <v>1128</v>
      </c>
      <c r="C95" s="144">
        <v>4853.7</v>
      </c>
      <c r="D95" s="145">
        <f>600+69+9+48.5+2.5+299.7</f>
        <v>1028.7</v>
      </c>
      <c r="E95" s="146">
        <f>D95/D94*100</f>
        <v>6.534125194524725</v>
      </c>
      <c r="F95" s="147">
        <f t="shared" si="10"/>
        <v>91.1968085106383</v>
      </c>
      <c r="G95" s="148">
        <f>D95/C95*100</f>
        <v>21.194140552568147</v>
      </c>
      <c r="H95" s="137">
        <f t="shared" si="11"/>
        <v>99.29999999999995</v>
      </c>
      <c r="I95" s="96">
        <f>C95-D95</f>
        <v>3825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1526.1+53.8</f>
        <v>1579.8999999999999</v>
      </c>
      <c r="C101" s="105">
        <f>6061.2+4589.8</f>
        <v>10651</v>
      </c>
      <c r="D101" s="90">
        <f>110.5+80.7+66.2+55.7+33+106.8+21.7+2.2+3.9+0.4+5.9+27.7+127.6+1.1+13.8+50.2+3.3+23.2+111+21.4+3.2+5.8+132.8</f>
        <v>1008.0999999999999</v>
      </c>
      <c r="E101" s="25">
        <f>D101/D144*100</f>
        <v>0.5736083269652813</v>
      </c>
      <c r="F101" s="25">
        <f>D101/B101*100</f>
        <v>63.80783593898348</v>
      </c>
      <c r="G101" s="25">
        <f aca="true" t="shared" si="12" ref="G101:G142">D101/C101*100</f>
        <v>9.464838982255186</v>
      </c>
      <c r="H101" s="25">
        <f aca="true" t="shared" si="13" ref="H101:H106">B101-D101</f>
        <v>571.8</v>
      </c>
      <c r="I101" s="25">
        <f aca="true" t="shared" si="14" ref="I101:I142">C101-D101</f>
        <v>9642.9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1375.5+50</f>
        <v>1425.5</v>
      </c>
      <c r="C103" s="51">
        <f>5036.9+4586</f>
        <v>9622.9</v>
      </c>
      <c r="D103" s="51">
        <f>110.3+80.7+66.2+32.9+19.7+106.6+21.7+3.9+5.8+27.6+127.6+1.1+0.1+13.7+10.7+3.3+110.8+21.4+3.1+2+132.8</f>
        <v>902</v>
      </c>
      <c r="E103" s="1">
        <f>D103/D101*100</f>
        <v>89.47525047118341</v>
      </c>
      <c r="F103" s="1">
        <f aca="true" t="shared" si="15" ref="F103:F142">D103/B103*100</f>
        <v>63.27604349351105</v>
      </c>
      <c r="G103" s="1">
        <f t="shared" si="12"/>
        <v>9.373473692961582</v>
      </c>
      <c r="H103" s="1">
        <f t="shared" si="13"/>
        <v>523.5</v>
      </c>
      <c r="I103" s="1">
        <f t="shared" si="14"/>
        <v>8720.9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154.39999999999986</v>
      </c>
      <c r="C105" s="100">
        <f>C101-C102-C103</f>
        <v>1028.1000000000004</v>
      </c>
      <c r="D105" s="100">
        <f>D101-D102-D103</f>
        <v>106.09999999999991</v>
      </c>
      <c r="E105" s="96">
        <f>D105/D101*100</f>
        <v>10.524749528816578</v>
      </c>
      <c r="F105" s="96">
        <f t="shared" si="15"/>
        <v>68.71761658031087</v>
      </c>
      <c r="G105" s="96">
        <f t="shared" si="12"/>
        <v>10.320007781344215</v>
      </c>
      <c r="H105" s="96">
        <f>B105-D105</f>
        <v>48.299999999999955</v>
      </c>
      <c r="I105" s="96">
        <f t="shared" si="14"/>
        <v>922.0000000000005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51313.600000000006</v>
      </c>
      <c r="C106" s="93">
        <f>SUM(C107:C141)-C114-C118+C142-C134-C135-C108-C111-C121-C122-C132</f>
        <v>149269.8</v>
      </c>
      <c r="D106" s="93">
        <f>SUM(D107:D141)-D114-D118+D142-D134-D135-D108-D111-D121-D122-D132</f>
        <v>31411.600000000002</v>
      </c>
      <c r="E106" s="94">
        <f>D106/D144*100</f>
        <v>17.87318254469064</v>
      </c>
      <c r="F106" s="94">
        <f>D106/B106*100</f>
        <v>61.21496055626579</v>
      </c>
      <c r="G106" s="94">
        <f t="shared" si="12"/>
        <v>21.04350645609494</v>
      </c>
      <c r="H106" s="94">
        <f t="shared" si="13"/>
        <v>19902.000000000004</v>
      </c>
      <c r="I106" s="94">
        <f t="shared" si="14"/>
        <v>117858.19999999998</v>
      </c>
    </row>
    <row r="107" spans="1:9" ht="37.5">
      <c r="A107" s="34" t="s">
        <v>67</v>
      </c>
      <c r="B107" s="78">
        <f>600.8+137.3</f>
        <v>738.0999999999999</v>
      </c>
      <c r="C107" s="74">
        <f>1662.5+137.3</f>
        <v>1799.8</v>
      </c>
      <c r="D107" s="79">
        <f>114.2+9+1.8-0.1+90.7+22.4+38.1+76.9+3.3+8.3+1.4+33.8+39+2.5</f>
        <v>441.3</v>
      </c>
      <c r="E107" s="6">
        <f>D107/D106*100</f>
        <v>1.4048950069401112</v>
      </c>
      <c r="F107" s="6">
        <f t="shared" si="15"/>
        <v>59.78864652486114</v>
      </c>
      <c r="G107" s="6">
        <f t="shared" si="12"/>
        <v>24.519391043449275</v>
      </c>
      <c r="H107" s="6">
        <f aca="true" t="shared" si="16" ref="H107:H142">B107-D107</f>
        <v>296.7999999999999</v>
      </c>
      <c r="I107" s="6">
        <f t="shared" si="14"/>
        <v>1358.5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100</v>
      </c>
      <c r="B109" s="80">
        <v>227.2</v>
      </c>
      <c r="C109" s="68">
        <v>903.8</v>
      </c>
      <c r="D109" s="79">
        <f>20.7+31.6</f>
        <v>52.3</v>
      </c>
      <c r="E109" s="6">
        <f>D109/D106*100</f>
        <v>0.1664990003692903</v>
      </c>
      <c r="F109" s="6">
        <f>D109/B109*100</f>
        <v>23.0193661971831</v>
      </c>
      <c r="G109" s="6">
        <f t="shared" si="12"/>
        <v>5.786678468687763</v>
      </c>
      <c r="H109" s="6">
        <f t="shared" si="16"/>
        <v>174.89999999999998</v>
      </c>
      <c r="I109" s="6">
        <f t="shared" si="14"/>
        <v>851.5</v>
      </c>
    </row>
    <row r="110" spans="1:9" s="44" customFormat="1" ht="34.5" customHeight="1">
      <c r="A110" s="17" t="s">
        <v>75</v>
      </c>
      <c r="B110" s="80">
        <f>20.9+12.8</f>
        <v>33.7</v>
      </c>
      <c r="C110" s="60">
        <f>71.8+12.8</f>
        <v>84.6</v>
      </c>
      <c r="D110" s="83">
        <f>5.3+5.3+0.5</f>
        <v>11.1</v>
      </c>
      <c r="E110" s="6">
        <f>D110/D106*100</f>
        <v>0.035337263940709795</v>
      </c>
      <c r="F110" s="6">
        <f t="shared" si="15"/>
        <v>32.937685459940646</v>
      </c>
      <c r="G110" s="6">
        <f t="shared" si="12"/>
        <v>13.120567375886525</v>
      </c>
      <c r="H110" s="6">
        <f t="shared" si="16"/>
        <v>22.6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16.7</v>
      </c>
      <c r="C112" s="68">
        <v>67.4</v>
      </c>
      <c r="D112" s="79">
        <f>5.5+5.4+5.5</f>
        <v>16.4</v>
      </c>
      <c r="E112" s="6">
        <f>D112/D106*100</f>
        <v>0.05221001158807573</v>
      </c>
      <c r="F112" s="6">
        <f t="shared" si="15"/>
        <v>98.20359281437125</v>
      </c>
      <c r="G112" s="6">
        <f t="shared" si="12"/>
        <v>24.332344213649847</v>
      </c>
      <c r="H112" s="6">
        <f t="shared" si="16"/>
        <v>0.3000000000000007</v>
      </c>
      <c r="I112" s="6">
        <f t="shared" si="14"/>
        <v>51.00000000000001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96.4+0.6+6.3+86+10.4+21.5+5.3+0.1+11.6</f>
        <v>238.20000000000002</v>
      </c>
      <c r="E113" s="6">
        <f>D113/D106*100</f>
        <v>0.7583185829438805</v>
      </c>
      <c r="F113" s="6">
        <f t="shared" si="15"/>
        <v>53.70913190529877</v>
      </c>
      <c r="G113" s="6">
        <f t="shared" si="12"/>
        <v>15.543230016313213</v>
      </c>
      <c r="H113" s="6">
        <f t="shared" si="16"/>
        <v>205.29999999999998</v>
      </c>
      <c r="I113" s="6">
        <f t="shared" si="14"/>
        <v>1294.3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0.11460734251041015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f>61.5+4.8</f>
        <v>66.3</v>
      </c>
      <c r="C117" s="60">
        <f>199.6+4.8</f>
        <v>204.4</v>
      </c>
      <c r="D117" s="79">
        <f>1.6+18.3+17.8+0.8+2.2+4</f>
        <v>44.7</v>
      </c>
      <c r="E117" s="6">
        <f>D117/D106*100</f>
        <v>0.14230411695042594</v>
      </c>
      <c r="F117" s="6">
        <f t="shared" si="15"/>
        <v>67.42081447963801</v>
      </c>
      <c r="G117" s="6">
        <f t="shared" si="12"/>
        <v>21.868884540117417</v>
      </c>
      <c r="H117" s="6">
        <f t="shared" si="16"/>
        <v>21.599999999999994</v>
      </c>
      <c r="I117" s="6">
        <f t="shared" si="14"/>
        <v>159.7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f>300+249.6</f>
        <v>549.6</v>
      </c>
      <c r="C119" s="60">
        <f>1468.8+249.6</f>
        <v>1718.3999999999999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549.6</v>
      </c>
      <c r="I119" s="6">
        <f t="shared" si="14"/>
        <v>1718.3999999999999</v>
      </c>
    </row>
    <row r="120" spans="1:9" s="2" customFormat="1" ht="21.75" customHeight="1">
      <c r="A120" s="17" t="s">
        <v>45</v>
      </c>
      <c r="B120" s="80">
        <f>524+70+553</f>
        <v>1147</v>
      </c>
      <c r="C120" s="60">
        <f>628+70+553</f>
        <v>1251</v>
      </c>
      <c r="D120" s="83">
        <f>110.6</f>
        <v>110.6</v>
      </c>
      <c r="E120" s="19">
        <f>D120/D106*100</f>
        <v>0.35209922449031567</v>
      </c>
      <c r="F120" s="6">
        <f t="shared" si="15"/>
        <v>9.642545771578028</v>
      </c>
      <c r="G120" s="6">
        <f t="shared" si="12"/>
        <v>8.840927258193444</v>
      </c>
      <c r="H120" s="6">
        <f t="shared" si="16"/>
        <v>1036.4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0.6242916629525397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0.4135414942250633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0.0063670745839116746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116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f>56.9+27.9</f>
        <v>84.8</v>
      </c>
      <c r="C127" s="60">
        <f>101.4+27.9</f>
        <v>129.3</v>
      </c>
      <c r="D127" s="83">
        <f>3+3+4.9+21.9-0.1+12.2+1.6+6.9</f>
        <v>53.39999999999999</v>
      </c>
      <c r="E127" s="19">
        <f>D127/D106*100</f>
        <v>0.1700008913904417</v>
      </c>
      <c r="F127" s="6">
        <f t="shared" si="15"/>
        <v>62.971698113207545</v>
      </c>
      <c r="G127" s="6">
        <f t="shared" si="12"/>
        <v>41.29930394431553</v>
      </c>
      <c r="H127" s="6">
        <f t="shared" si="16"/>
        <v>31.400000000000006</v>
      </c>
      <c r="I127" s="6">
        <f t="shared" si="14"/>
        <v>75.90000000000002</v>
      </c>
    </row>
    <row r="128" spans="1:9" s="2" customFormat="1" ht="18.75">
      <c r="A128" s="17" t="s">
        <v>72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71</v>
      </c>
      <c r="B129" s="80">
        <f>141.9+14.8</f>
        <v>156.70000000000002</v>
      </c>
      <c r="C129" s="60">
        <f>171.5+14.8</f>
        <v>186.3</v>
      </c>
      <c r="D129" s="83">
        <f>5.6+5.6+3.5+1.3</f>
        <v>16</v>
      </c>
      <c r="E129" s="19">
        <f>D129/D106*100</f>
        <v>0.050936596671293397</v>
      </c>
      <c r="F129" s="6">
        <f t="shared" si="15"/>
        <v>10.210593490746648</v>
      </c>
      <c r="G129" s="6">
        <f t="shared" si="12"/>
        <v>8.588298443370906</v>
      </c>
      <c r="H129" s="6">
        <f t="shared" si="16"/>
        <v>140.70000000000002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115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f>237.7+3.8</f>
        <v>241.5</v>
      </c>
      <c r="C133" s="60">
        <f>981.9+3.8</f>
        <v>985.6999999999999</v>
      </c>
      <c r="D133" s="83">
        <f>21.9+41.8+0.1+6.1+26+3.6+0.1+41-0.1+21.3+6.2+7.1+43.4</f>
        <v>218.49999999999997</v>
      </c>
      <c r="E133" s="19">
        <f>D133/D106*100</f>
        <v>0.6956028982923504</v>
      </c>
      <c r="F133" s="6">
        <f t="shared" si="15"/>
        <v>90.47619047619047</v>
      </c>
      <c r="G133" s="6">
        <f t="shared" si="12"/>
        <v>22.166987927361266</v>
      </c>
      <c r="H133" s="6">
        <f t="shared" si="16"/>
        <v>23.00000000000003</v>
      </c>
      <c r="I133" s="6">
        <f t="shared" si="14"/>
        <v>767.1999999999999</v>
      </c>
    </row>
    <row r="134" spans="1:9" s="39" customFormat="1" ht="18">
      <c r="A134" s="40" t="s">
        <v>54</v>
      </c>
      <c r="B134" s="81">
        <v>198.7</v>
      </c>
      <c r="C134" s="51">
        <v>848.7</v>
      </c>
      <c r="D134" s="82">
        <f>21.9+39.7+0.1+6.1+19+41-0.1+21.3+43.3</f>
        <v>192.3</v>
      </c>
      <c r="E134" s="1">
        <f>D134/D133*100</f>
        <v>88.00915331807782</v>
      </c>
      <c r="F134" s="1">
        <f aca="true" t="shared" si="17" ref="F134:F141">D134/B134*100</f>
        <v>96.77906391545044</v>
      </c>
      <c r="G134" s="1">
        <f t="shared" si="12"/>
        <v>22.658183103570167</v>
      </c>
      <c r="H134" s="1">
        <f t="shared" si="16"/>
        <v>6.399999999999977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18.8</v>
      </c>
      <c r="C135" s="51">
        <v>26.3</v>
      </c>
      <c r="D135" s="82">
        <f>7+6</f>
        <v>13</v>
      </c>
      <c r="E135" s="1">
        <f>D135/D133*100</f>
        <v>5.949656750572084</v>
      </c>
      <c r="F135" s="1">
        <f t="shared" si="17"/>
        <v>69.14893617021276</v>
      </c>
      <c r="G135" s="1">
        <f>D135/C135*100</f>
        <v>49.42965779467681</v>
      </c>
      <c r="H135" s="1">
        <f t="shared" si="16"/>
        <v>5.800000000000001</v>
      </c>
      <c r="I135" s="1">
        <f t="shared" si="14"/>
        <v>13.3</v>
      </c>
    </row>
    <row r="136" spans="1:9" s="2" customFormat="1" ht="56.25">
      <c r="A136" s="124" t="s">
        <v>117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1400</v>
      </c>
      <c r="C137" s="60">
        <v>6500</v>
      </c>
      <c r="D137" s="83">
        <f>241.3</f>
        <v>241.3</v>
      </c>
      <c r="E137" s="19">
        <f>D137/D106*100</f>
        <v>0.7681875485489437</v>
      </c>
      <c r="F137" s="113">
        <f t="shared" si="17"/>
        <v>17.235714285714288</v>
      </c>
      <c r="G137" s="6">
        <f t="shared" si="12"/>
        <v>3.7123076923076925</v>
      </c>
      <c r="H137" s="6">
        <f t="shared" si="16"/>
        <v>1158.7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1259.2</v>
      </c>
      <c r="C138" s="60">
        <v>6082.6</v>
      </c>
      <c r="D138" s="83">
        <f>626.1+43.8</f>
        <v>669.9</v>
      </c>
      <c r="E138" s="19">
        <f>D138/D106*100</f>
        <v>2.132651631881216</v>
      </c>
      <c r="F138" s="113">
        <f t="shared" si="17"/>
        <v>53.20044472681067</v>
      </c>
      <c r="G138" s="6">
        <f t="shared" si="12"/>
        <v>11.013382435142866</v>
      </c>
      <c r="H138" s="6">
        <f t="shared" si="16"/>
        <v>589.3000000000001</v>
      </c>
      <c r="I138" s="6">
        <f t="shared" si="14"/>
        <v>5412.700000000001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6.666327089355524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</f>
        <v>507.8</v>
      </c>
      <c r="E140" s="19">
        <f>D140/D106*100</f>
        <v>1.6166002368551744</v>
      </c>
      <c r="F140" s="113">
        <f t="shared" si="17"/>
        <v>94.35154217762913</v>
      </c>
      <c r="G140" s="6">
        <f t="shared" si="12"/>
        <v>94.35154217762913</v>
      </c>
      <c r="H140" s="6">
        <f t="shared" si="16"/>
        <v>30.400000000000034</v>
      </c>
      <c r="I140" s="6">
        <f t="shared" si="14"/>
        <v>30.400000000000034</v>
      </c>
      <c r="K140" s="45"/>
      <c r="L140" s="45"/>
    </row>
    <row r="141" spans="1:12" s="2" customFormat="1" ht="19.5" customHeight="1">
      <c r="A141" s="17" t="s">
        <v>65</v>
      </c>
      <c r="B141" s="80">
        <v>35188.7</v>
      </c>
      <c r="C141" s="60">
        <v>91632.1</v>
      </c>
      <c r="D141" s="83">
        <f>500.9+20883.8</f>
        <v>21384.7</v>
      </c>
      <c r="E141" s="19">
        <f>D141/D106*100</f>
        <v>68.078989927288</v>
      </c>
      <c r="F141" s="6">
        <f t="shared" si="17"/>
        <v>60.77149766828557</v>
      </c>
      <c r="G141" s="6">
        <f t="shared" si="12"/>
        <v>23.337564019595753</v>
      </c>
      <c r="H141" s="6">
        <f t="shared" si="16"/>
        <v>13803.999999999996</v>
      </c>
      <c r="I141" s="6">
        <f t="shared" si="14"/>
        <v>70247.40000000001</v>
      </c>
      <c r="K141" s="103"/>
      <c r="L141" s="45"/>
    </row>
    <row r="142" spans="1:12" s="2" customFormat="1" ht="18.75">
      <c r="A142" s="17" t="s">
        <v>103</v>
      </c>
      <c r="B142" s="80">
        <v>5565.9</v>
      </c>
      <c r="C142" s="60">
        <v>22263.4</v>
      </c>
      <c r="D142" s="83">
        <f>1236.9+618.4+618.4+618.4+618.5+618.4+618.4</f>
        <v>4947.4</v>
      </c>
      <c r="E142" s="19">
        <f>D142/D106*100</f>
        <v>15.75023239822231</v>
      </c>
      <c r="F142" s="6">
        <f t="shared" si="15"/>
        <v>88.88769111913616</v>
      </c>
      <c r="G142" s="6">
        <f t="shared" si="12"/>
        <v>22.222122407179494</v>
      </c>
      <c r="H142" s="6">
        <f t="shared" si="16"/>
        <v>618.5</v>
      </c>
      <c r="I142" s="6">
        <f t="shared" si="14"/>
        <v>17316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55322.700000000004</v>
      </c>
      <c r="C143" s="84">
        <f>C43+C68+C71+C76+C78+C86+C101+C106+C99+C83+C97</f>
        <v>165070.59999999998</v>
      </c>
      <c r="D143" s="60">
        <f>D43+D68+D71+D76+D78+D86+D101+D106+D99+D83+D97</f>
        <v>32598.000000000004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238215.1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175747.1</v>
      </c>
      <c r="E144" s="38">
        <v>100</v>
      </c>
      <c r="F144" s="3">
        <f>D144/B144*100</f>
        <v>73.77664136320493</v>
      </c>
      <c r="G144" s="3">
        <f aca="true" t="shared" si="18" ref="G144:G150">D144/C144*100</f>
        <v>19.610630777560118</v>
      </c>
      <c r="H144" s="3">
        <f aca="true" t="shared" si="19" ref="H144:H150">B144-D144</f>
        <v>62468</v>
      </c>
      <c r="I144" s="3">
        <f aca="true" t="shared" si="20" ref="I144:I150">C144-D144</f>
        <v>720435.7</v>
      </c>
      <c r="K144" s="46"/>
      <c r="L144" s="47"/>
    </row>
    <row r="145" spans="1:12" ht="18.75">
      <c r="A145" s="23" t="s">
        <v>5</v>
      </c>
      <c r="B145" s="67">
        <f>B8+B20+B34+B52+B59+B90+B114+B118+B46+B134</f>
        <v>118071.90000000001</v>
      </c>
      <c r="C145" s="67">
        <f>C8+C20+C34+C52+C59+C90+C114+C118+C46+C134</f>
        <v>507335.6</v>
      </c>
      <c r="D145" s="67">
        <f>D8+D20+D34+D52+D59+D90+D114+D118+D46+D134</f>
        <v>95280.29999999999</v>
      </c>
      <c r="E145" s="6">
        <f>D145/D144*100</f>
        <v>54.214436539777886</v>
      </c>
      <c r="F145" s="6">
        <f aca="true" t="shared" si="21" ref="F145:F156">D145/B145*100</f>
        <v>80.69684658246372</v>
      </c>
      <c r="G145" s="6">
        <f t="shared" si="18"/>
        <v>18.780527130364987</v>
      </c>
      <c r="H145" s="6">
        <f t="shared" si="19"/>
        <v>22791.60000000002</v>
      </c>
      <c r="I145" s="18">
        <f t="shared" si="20"/>
        <v>412055.3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30047.4</v>
      </c>
      <c r="C146" s="68">
        <f>C11+C23+C36+C55+C61+C91+C49+C135+C108+C111+C95+C132</f>
        <v>96347.79999999999</v>
      </c>
      <c r="D146" s="68">
        <f>D11+D23+D36+D55+D61+D91+D49+D135+D108+D111+D95+D132</f>
        <v>20878.599999999995</v>
      </c>
      <c r="E146" s="6">
        <f>D146/D144*100</f>
        <v>11.879911531968377</v>
      </c>
      <c r="F146" s="6">
        <f t="shared" si="21"/>
        <v>69.48554617038411</v>
      </c>
      <c r="G146" s="6">
        <f t="shared" si="18"/>
        <v>21.67003294314971</v>
      </c>
      <c r="H146" s="6">
        <f t="shared" si="19"/>
        <v>9168.800000000007</v>
      </c>
      <c r="I146" s="18">
        <f t="shared" si="20"/>
        <v>75469.2</v>
      </c>
      <c r="K146" s="46"/>
      <c r="L146" s="102"/>
    </row>
    <row r="147" spans="1:12" ht="18.75">
      <c r="A147" s="23" t="s">
        <v>1</v>
      </c>
      <c r="B147" s="67">
        <f>B22+B10+B54+B48+B60+B35+B102+B122</f>
        <v>6125</v>
      </c>
      <c r="C147" s="67">
        <f>C22+C10+C54+C48+C60+C35+C102+C122</f>
        <v>25686.8</v>
      </c>
      <c r="D147" s="67">
        <f>D22+D10+D54+D48+D60+D35+D102+D122</f>
        <v>3999.9000000000005</v>
      </c>
      <c r="E147" s="6">
        <f>D147/D144*100</f>
        <v>2.275940826335115</v>
      </c>
      <c r="F147" s="6">
        <f t="shared" si="21"/>
        <v>65.30448979591837</v>
      </c>
      <c r="G147" s="6">
        <f t="shared" si="18"/>
        <v>15.571811202641047</v>
      </c>
      <c r="H147" s="6">
        <f t="shared" si="19"/>
        <v>2125.0999999999995</v>
      </c>
      <c r="I147" s="18">
        <f t="shared" si="20"/>
        <v>21686.899999999998</v>
      </c>
      <c r="K147" s="46"/>
      <c r="L147" s="47"/>
    </row>
    <row r="148" spans="1:12" ht="21" customHeight="1">
      <c r="A148" s="23" t="s">
        <v>15</v>
      </c>
      <c r="B148" s="67">
        <f>B12+B24+B103+B62+B38+B92</f>
        <v>1844.9</v>
      </c>
      <c r="C148" s="67">
        <f>C12+C24+C103+C62+C38+C92</f>
        <v>14613.3</v>
      </c>
      <c r="D148" s="67">
        <f>D12+D24+D103+D62+D38+D92</f>
        <v>1109</v>
      </c>
      <c r="E148" s="6">
        <f>D148/D144*100</f>
        <v>0.6310203696106507</v>
      </c>
      <c r="F148" s="6">
        <f t="shared" si="21"/>
        <v>60.111659168518614</v>
      </c>
      <c r="G148" s="6">
        <f t="shared" si="18"/>
        <v>7.588977164637694</v>
      </c>
      <c r="H148" s="6">
        <f t="shared" si="19"/>
        <v>735.9000000000001</v>
      </c>
      <c r="I148" s="18">
        <f t="shared" si="20"/>
        <v>13504.3</v>
      </c>
      <c r="K148" s="46"/>
      <c r="L148" s="102"/>
    </row>
    <row r="149" spans="1:12" ht="18.75">
      <c r="A149" s="23" t="s">
        <v>2</v>
      </c>
      <c r="B149" s="67">
        <f>B9+B21+B47+B53+B121</f>
        <v>2582.8</v>
      </c>
      <c r="C149" s="67">
        <f>C9+C21+C47+C53+C121</f>
        <v>12618.400000000001</v>
      </c>
      <c r="D149" s="67">
        <f>D9+D21+D47+D53+D121</f>
        <v>1923.4999999999998</v>
      </c>
      <c r="E149" s="6">
        <f>D149/D144*100</f>
        <v>1.0944704066240636</v>
      </c>
      <c r="F149" s="6">
        <f t="shared" si="21"/>
        <v>74.47343967786897</v>
      </c>
      <c r="G149" s="6">
        <f t="shared" si="18"/>
        <v>15.243612502377477</v>
      </c>
      <c r="H149" s="6">
        <f t="shared" si="19"/>
        <v>659.3000000000004</v>
      </c>
      <c r="I149" s="18">
        <f t="shared" si="20"/>
        <v>10694.900000000001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79543.09999999999</v>
      </c>
      <c r="C150" s="67">
        <f>C144-C145-C146-C147-C148-C149</f>
        <v>239580.9</v>
      </c>
      <c r="D150" s="67">
        <f>D144-D145-D146-D147-D148-D149</f>
        <v>52555.800000000025</v>
      </c>
      <c r="E150" s="6">
        <f>D150/D144*100</f>
        <v>29.904220325683905</v>
      </c>
      <c r="F150" s="6">
        <f t="shared" si="21"/>
        <v>66.07210430571607</v>
      </c>
      <c r="G150" s="43">
        <f t="shared" si="18"/>
        <v>21.936556712158616</v>
      </c>
      <c r="H150" s="6">
        <f t="shared" si="19"/>
        <v>26987.299999999967</v>
      </c>
      <c r="I150" s="6">
        <f t="shared" si="20"/>
        <v>187025.09999999998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</f>
        <v>3301.8</v>
      </c>
      <c r="E152" s="15"/>
      <c r="F152" s="6">
        <f t="shared" si="21"/>
        <v>99.99697144068567</v>
      </c>
      <c r="G152" s="6">
        <f aca="true" t="shared" si="22" ref="G152:G161">D152/C152*100</f>
        <v>99.99697144068567</v>
      </c>
      <c r="H152" s="6">
        <f>B152-D152</f>
        <v>0.09999999999990905</v>
      </c>
      <c r="I152" s="6">
        <f aca="true" t="shared" si="23" ref="I152:I161">C152-D152</f>
        <v>0.09999999999990905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</f>
        <v>44667.7</v>
      </c>
      <c r="C154" s="67">
        <f>105819.2+550</f>
        <v>106369.2</v>
      </c>
      <c r="D154" s="67">
        <f>72+2507+500.9+784.3+577.6+1236.9+2501.8+375+180.7+310.2-4.2+554.9+23.5</f>
        <v>9620.6</v>
      </c>
      <c r="E154" s="6"/>
      <c r="F154" s="6">
        <f t="shared" si="21"/>
        <v>21.538158445588202</v>
      </c>
      <c r="G154" s="6">
        <f t="shared" si="22"/>
        <v>9.044535448231256</v>
      </c>
      <c r="H154" s="6">
        <f t="shared" si="24"/>
        <v>35047.1</v>
      </c>
      <c r="I154" s="6">
        <f t="shared" si="23"/>
        <v>96748.59999999999</v>
      </c>
      <c r="K154" s="46"/>
      <c r="L154" s="46"/>
    </row>
    <row r="155" spans="1:12" ht="37.5" hidden="1">
      <c r="A155" s="23" t="s">
        <v>70</v>
      </c>
      <c r="B155" s="88"/>
      <c r="C155" s="67"/>
      <c r="D155" s="67"/>
      <c r="E155" s="6"/>
      <c r="F155" s="6" t="e">
        <f t="shared" si="21"/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12" ht="18.75">
      <c r="A156" s="23" t="s">
        <v>13</v>
      </c>
      <c r="B156" s="88">
        <v>4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4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 hidden="1">
      <c r="A159" s="23" t="s">
        <v>68</v>
      </c>
      <c r="B159" s="88"/>
      <c r="C159" s="67"/>
      <c r="D159" s="67"/>
      <c r="E159" s="19"/>
      <c r="F159" s="6" t="e">
        <f>D159/B159*100</f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</row>
    <row r="160" spans="1:9" ht="19.5" thickBot="1">
      <c r="A160" s="23" t="s">
        <v>62</v>
      </c>
      <c r="B160" s="88">
        <v>0</v>
      </c>
      <c r="C160" s="89">
        <v>3718.8</v>
      </c>
      <c r="D160" s="89"/>
      <c r="E160" s="24"/>
      <c r="F160" s="118" t="e">
        <f>D160/B160*100</f>
        <v>#DIV/0!</v>
      </c>
      <c r="G160" s="6">
        <f t="shared" si="22"/>
        <v>0</v>
      </c>
      <c r="H160" s="6">
        <f t="shared" si="24"/>
        <v>0</v>
      </c>
      <c r="I160" s="6">
        <f t="shared" si="23"/>
        <v>3718.8</v>
      </c>
    </row>
    <row r="161" spans="1:9" ht="19.5" thickBot="1">
      <c r="A161" s="14" t="s">
        <v>20</v>
      </c>
      <c r="B161" s="90">
        <f>B144+B152+B156+B157+B153+B160+B159+B154+B158+B155</f>
        <v>286570.3</v>
      </c>
      <c r="C161" s="90">
        <f>C144+C152+C156+C157+C153+C160+C159+C154+C158+C155</f>
        <v>1024620.7</v>
      </c>
      <c r="D161" s="90">
        <f>D144+D152+D156+D157+D153+D160+D159+D154+D158+D155</f>
        <v>188684.9</v>
      </c>
      <c r="E161" s="25"/>
      <c r="F161" s="3">
        <f>D161/B161*100</f>
        <v>65.84244773446515</v>
      </c>
      <c r="G161" s="3">
        <f t="shared" si="22"/>
        <v>18.415097411168833</v>
      </c>
      <c r="H161" s="3">
        <f>B161-D161</f>
        <v>97885.4</v>
      </c>
      <c r="I161" s="3">
        <f t="shared" si="23"/>
        <v>835935.7999999999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175747.1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175747.1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2015-03-20T10:49:41Z</cp:lastPrinted>
  <dcterms:created xsi:type="dcterms:W3CDTF">2000-06-20T04:48:00Z</dcterms:created>
  <dcterms:modified xsi:type="dcterms:W3CDTF">2015-03-25T06:11:29Z</dcterms:modified>
  <cp:category/>
  <cp:version/>
  <cp:contentType/>
  <cp:contentStatus/>
</cp:coreProperties>
</file>